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4" r:id="rId1"/>
    <sheet name="Sheet2" sheetId="5" r:id="rId2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<sst xmlns="http://schemas.openxmlformats.org/spreadsheetml/2006/main" count="350" uniqueCount="213">
  <si>
    <t>桃江县农村产权交易中心办公场所办公设备采购工程</t>
  </si>
  <si>
    <t>序号</t>
  </si>
  <si>
    <t>项目</t>
  </si>
  <si>
    <t>使用位置</t>
  </si>
  <si>
    <t>品牌型号</t>
  </si>
  <si>
    <t>规格参数</t>
  </si>
  <si>
    <t>单位</t>
  </si>
  <si>
    <t>数量</t>
  </si>
  <si>
    <t>单价（元）</t>
  </si>
  <si>
    <t>合价（元）</t>
  </si>
  <si>
    <t>备注</t>
  </si>
  <si>
    <t>一</t>
  </si>
  <si>
    <t>电子产品</t>
  </si>
  <si>
    <t>电脑主机</t>
  </si>
  <si>
    <t>吧台/办公室</t>
  </si>
  <si>
    <t>组装电脑主机</t>
  </si>
  <si>
    <t>1.组装电脑；
2.I3-10100处理器；
3.金士顿8G内存；
4.金士顿120G固态硬盘+WD 1T机械硬盘；
5.长城机箱+长城电源等；
6.含运输、安装、调试、提供增值税专用发票等一切费用；</t>
  </si>
  <si>
    <t>台</t>
  </si>
  <si>
    <t>显示器套装</t>
  </si>
  <si>
    <t>AOC</t>
  </si>
  <si>
    <t>1.≥23.8寸LED 背光宽屏液晶显示器，亮度250cd/m2，旋转底座，分辨率：1920*1080dpi，接口：HDMI，VGA；
2.AOC 24V5；
3.含运输、安装、调试、提供增值税专用发票等一切费用；</t>
  </si>
  <si>
    <t>套</t>
  </si>
  <si>
    <t>手提电脑</t>
  </si>
  <si>
    <t>办公室</t>
  </si>
  <si>
    <t>华为</t>
  </si>
  <si>
    <t>1.华为D14笔记本；
2.I5+16G+512G固态硬盘，集显；
3.含运输、安装、调试、提供增值税专用发票等一切费用；</t>
  </si>
  <si>
    <t>路由器</t>
  </si>
  <si>
    <t>1.华为AX6千兆路由器；
2.含运输、安装、调试、提供增值税专用发票等一切费用；</t>
  </si>
  <si>
    <t>高拍仪</t>
  </si>
  <si>
    <t>吧台</t>
  </si>
  <si>
    <t>良田</t>
  </si>
  <si>
    <t>1.良田S500；
2.证件及相关文件拍摄；
3.含运输、安装、调试、提供增值税专用发票等一切费用；</t>
  </si>
  <si>
    <t>针式打印机</t>
  </si>
  <si>
    <t>爱普生</t>
  </si>
  <si>
    <t>1.爱普生（EPSON）LQ-790K针式打印机；
2.用于制农村产权流转交易鉴证书；
3.含运输、安装、调试、提供增值税专用发票等一切费用；</t>
  </si>
  <si>
    <t>激光扫描打印机</t>
  </si>
  <si>
    <t>惠普</t>
  </si>
  <si>
    <t>1.惠普彩色激光多功能一体机（打印/ 复印/扫描/传真）；
2.型号 HP281FDW；
3.含运输、安装、调试、提供增值税专用发票等一切费用；</t>
  </si>
  <si>
    <t>高清投影仪</t>
  </si>
  <si>
    <t>会议室</t>
  </si>
  <si>
    <t>爱普生（EPSON）</t>
  </si>
  <si>
    <t>1.爱普生（EPSON）CH-TW750高清投影仪；
2.含运输、安装、调试、提供增值税专用发票等一切费用；</t>
  </si>
  <si>
    <t>LED液晶显示屏</t>
  </si>
  <si>
    <t>交易大厅</t>
  </si>
  <si>
    <t>大华丰视</t>
  </si>
  <si>
    <t>1.55寸液晶拼接屏9块，4K画质，拼接缝隙0.88mm；
2.含拼接屏支架；
3.含运输、安装、调试、提供增值税专用发票等一切费用；</t>
  </si>
  <si>
    <t>块</t>
  </si>
  <si>
    <t>液晶显示屏（可触控）</t>
  </si>
  <si>
    <t>展厅</t>
  </si>
  <si>
    <t>1.定制机液晶显示屏（可触控），50寸；
2.含运输、安装、调试、提供增值税专用发票等一切费用；</t>
  </si>
  <si>
    <t>监控系统</t>
  </si>
  <si>
    <t>枪机</t>
  </si>
  <si>
    <t>大华</t>
  </si>
  <si>
    <t>1.200万像素枪机、非POE供电，含支架；
2.含运输、安装、调试、提供增值税专用发票等一切费用；</t>
  </si>
  <si>
    <t>半球摄像机</t>
  </si>
  <si>
    <t>1.200万像素半球摄像机、非POE供电；
2.含运输、安装、调试、提供增值税专用发票等一切费用；</t>
  </si>
  <si>
    <t>硬盘录像机</t>
  </si>
  <si>
    <t>1.8路2盘位硬盘录像机；
2.含运输、安装、调试、提供增值税专用发票等一切费用；</t>
  </si>
  <si>
    <t>硬盘</t>
  </si>
  <si>
    <t>4T监控专用硬盘</t>
  </si>
  <si>
    <t>1.4T监控专用硬盘；
2.含运输、安装、调试、提供增值税专用发票等一切费用；</t>
  </si>
  <si>
    <t>交换机</t>
  </si>
  <si>
    <t>1.8口千兆交换机;
2.含运输、安装、调试、提供增值税专用发票等一切费用；</t>
  </si>
  <si>
    <t>显示器</t>
  </si>
  <si>
    <t>A0C</t>
  </si>
  <si>
    <t>1.A0C21.5寸液晶显示器；
2.含运输、安装、调试、提供增值税专用发票等一切费用；</t>
  </si>
  <si>
    <t>电源</t>
  </si>
  <si>
    <t>监控集中电源</t>
  </si>
  <si>
    <t>1.监控集中电源12V,10A；
2.含运输、安装、调试、提供增值税专用发票等一切费用；</t>
  </si>
  <si>
    <t>机柜</t>
  </si>
  <si>
    <t>弱电机柜</t>
  </si>
  <si>
    <t>1.22U弱电机柜；
2.含运输、安装、调试、提供增值税专用发票等一切费用；</t>
  </si>
  <si>
    <t>大屏扩音系统</t>
  </si>
  <si>
    <t>壁挂音箱</t>
  </si>
  <si>
    <t xml:space="preserve">惠音美FT204(黑）
</t>
  </si>
  <si>
    <r>
      <rPr>
        <sz val="10"/>
        <color theme="1"/>
        <rFont val="宋体"/>
        <charset val="134"/>
      </rPr>
      <t>1. 人性化设计，安装简便，使用简单。
2. UV级阻燃高强度、高适应性工程塑料，耐用且不易变色。
3. 铝合金高音振膜,阳极处理,不仅防水防潮、美观大方且提供的语言清晰表现。
4. 低音采用轻化处理振膜，声音自然清晰，灵敏度高。
5. 折环采取特殊阻尼处理，有效减缓分割震动，较大降低失真。
6. 全金属面网及安装配件，绝不生锈，免除后患之忧。
7. 美观的弧形箱体配合360度可调安装支架，不但提供灵活的安装，而且便于多只箱子的阵列组合。
8. 镀金全铜接线端子，提供优良的可靠性。
9. 平整的频率响应曲线，声音表现超然脱俗，平衡性一流喇叭口径喇叭口径5.25”X1 2”X1 额定功率30W  最大功率80W
工作方式8</t>
    </r>
    <r>
      <rPr>
        <sz val="10"/>
        <color rgb="FF000000"/>
        <rFont val="Calibri"/>
        <charset val="161"/>
      </rPr>
      <t>Ω</t>
    </r>
    <r>
      <rPr>
        <sz val="10"/>
        <color indexed="8"/>
        <rFont val="宋体"/>
        <charset val="134"/>
      </rPr>
      <t>（定阻选用）70V/100V（定压选用）
灵敏度89dB     频响范围65Hz-20KHz
谐振频率60Hz   
外形尺寸（mm）:170*155*250mm
10.含运输、安装、调试、提供增值税专用发票等一切费用；</t>
    </r>
  </si>
  <si>
    <t>只</t>
  </si>
  <si>
    <t>合并式功放（80W)</t>
  </si>
  <si>
    <t>惠音美USB80W</t>
  </si>
  <si>
    <r>
      <rPr>
        <sz val="10"/>
        <rFont val="宋体"/>
        <charset val="134"/>
        <scheme val="minor"/>
      </rPr>
      <t>1.输出形式:额定功率80W定阻4~16</t>
    </r>
    <r>
      <rPr>
        <sz val="10"/>
        <rFont val="Calibri"/>
        <charset val="161"/>
      </rPr>
      <t>Ω</t>
    </r>
    <r>
      <rPr>
        <sz val="10"/>
        <rFont val="宋体"/>
        <charset val="134"/>
        <scheme val="minor"/>
      </rPr>
      <t>；定压:70V/100V(120V)
2.2路话筒2路线路输入,其中优先话筒1带默音强插功能，便于紧急广播
3.带屏显、FM+蓝牙+USB+遥控
4.高低音调节，幅度高达±20dB
5.备有监听输出，也可扩展另一台功放
6.六单位LED电平指示
7.带有提示音及警笛音，有可靠的短路、过载保护装置
8.体积:=480*350*88（mm³）
9.含运输、安装、调试、提供增值税专用发票等一切费用；</t>
    </r>
  </si>
  <si>
    <t>专业音响线缆</t>
  </si>
  <si>
    <t>金银线</t>
  </si>
  <si>
    <t>1.金银线；
2.含运输、安装、调试、提供增值税专用发票等一切费用；</t>
  </si>
  <si>
    <t>米</t>
  </si>
  <si>
    <t>配件</t>
  </si>
  <si>
    <t>线槽 配件 3.5转双莲花音频线</t>
  </si>
  <si>
    <t>1.线槽 配件 3.5转双莲花音频线
2.含运输、安装、调试、提供增值税专用发票等一切费用；</t>
  </si>
  <si>
    <t>批</t>
  </si>
  <si>
    <t>大疆无人机</t>
  </si>
  <si>
    <t>外业使用</t>
  </si>
  <si>
    <t>大疆</t>
  </si>
  <si>
    <t>1、大疆DJI Mavic3 PRO；
2、电池3块；
3.含运输、安装、调试、提供增值税专用发票等一切费用；</t>
  </si>
  <si>
    <t>相机</t>
  </si>
  <si>
    <t>单反相机</t>
  </si>
  <si>
    <t>佳能</t>
  </si>
  <si>
    <t>1.佳能（Canon）EOS 90D 单反相机 18-135高倍率变焦镜头套装；
2.闪迪（SanDisk）64GB SD存储卡 至尊高速版 读速100MB/s ；
3.定制相机支架;
4.含运输、安装、调试、提供增值税专用发票等一切费用；</t>
  </si>
  <si>
    <t>个</t>
  </si>
  <si>
    <t>空调（挂机）</t>
  </si>
  <si>
    <t>独立办公室/洽谈室/独立办公室</t>
  </si>
  <si>
    <t>美的</t>
  </si>
  <si>
    <t>1.美的35BDN8Y-YA103（1）A；
2.含运输、安装、调试、提供增值税专用发票等一切费用；</t>
  </si>
  <si>
    <t>1.美的26BDN8Y-YA103（1）A；
2.含运输、安装、调试、提供增值税专用发票等一切费用；</t>
  </si>
  <si>
    <t>空调（柜机）</t>
  </si>
  <si>
    <t>1.美的空调72BDN8Y-YC301；
2.含运输、安装、调试、提供增值税专用发票等一切费用；</t>
  </si>
  <si>
    <t>1.美的空调51BDN8Y-YC301；
2.含运输、安装、调试、提供增值税专用发票等一切费用；</t>
  </si>
  <si>
    <t>微波炉</t>
  </si>
  <si>
    <t>茶水间</t>
  </si>
  <si>
    <t>专用直播摄像头</t>
  </si>
  <si>
    <t>直播室</t>
  </si>
  <si>
    <t>罗技1000E</t>
  </si>
  <si>
    <t>1.罗技1000E；
2.含运输、安装、调试、提供增值税专用发票等一切费用；</t>
  </si>
  <si>
    <t>绿幕、绿幕架</t>
  </si>
  <si>
    <t>定制</t>
  </si>
  <si>
    <t>1.定制绿幕，含绿幕架；
2.3000*3000mm；
3.含运输、安装、调试、提供增值税专用发票等一切费用；</t>
  </si>
  <si>
    <t>收音器</t>
  </si>
  <si>
    <t>1.V5无线领夹麦
2.含运输、安装、调试、提供增值税专用发票等一切费用；</t>
  </si>
  <si>
    <t>补光灯</t>
  </si>
  <si>
    <t>1.定制补光灯；
2.含运输、安装、调试、提供增值税专用发票等一切费用；</t>
  </si>
  <si>
    <t>直播手机架</t>
  </si>
  <si>
    <t>1.定制直播手机架；
2.含运输、安装、调试、提供增值税专用发票等一切费用；</t>
  </si>
  <si>
    <t>智能电视</t>
  </si>
  <si>
    <t>小米</t>
  </si>
  <si>
    <t>1.小米55寸智能电视；
2.含运输、安装、调试、提供增值税专用发票等一切费用；</t>
  </si>
  <si>
    <t>体温检测仪</t>
  </si>
  <si>
    <t>大厅</t>
  </si>
  <si>
    <t>1.红外线测温仪立式体温检测仪；
2.含支架；
3.含运输、安装、调试、提供增值税专用发票等一切费用；</t>
  </si>
  <si>
    <t>辐射仪</t>
  </si>
  <si>
    <t>办公区</t>
  </si>
  <si>
    <t>鹏合电子</t>
  </si>
  <si>
    <t>1.手持式电磁辐射检测仪；
2.含运输、安装、调试、提供增值税专用发票等一切费用；</t>
  </si>
  <si>
    <t>全景相机</t>
  </si>
  <si>
    <t>理光</t>
  </si>
  <si>
    <t>1.理光Theta SC2全景相机；
2.含运输、安装、调试、提供增值税专用发票等一切费用；</t>
  </si>
  <si>
    <t>手持测亩仪</t>
  </si>
  <si>
    <t>正泰</t>
  </si>
  <si>
    <t>1.正泰ZTW5302A；
2.含运输、安装、调试、提供增值税专用发票等一切费用；</t>
  </si>
  <si>
    <t>二</t>
  </si>
  <si>
    <t>消防器材</t>
  </si>
  <si>
    <t>灭火器箱</t>
  </si>
  <si>
    <t>各办公室及大厅</t>
  </si>
  <si>
    <t>1.灭火器箱（铁箱）；
2.含4kg灭火器2个；
3.含运输、安装、调试、提供增值税专用发票等一切费用；</t>
  </si>
  <si>
    <t>三</t>
  </si>
  <si>
    <t>办公家具</t>
  </si>
  <si>
    <t>饮水机</t>
  </si>
  <si>
    <t>1.下置式桶装水立式冷热型饮水机；
2.含运输、安装、调试、提供增值税专用发票等一切费用；</t>
  </si>
  <si>
    <t>会议桌</t>
  </si>
  <si>
    <t>1.3600mm成品会议桌；
2.含运输、安装、提供增值税专用发票等一切费用；</t>
  </si>
  <si>
    <t>张</t>
  </si>
  <si>
    <t>会议椅</t>
  </si>
  <si>
    <t>1.高靠工字网面椅；
2.含运输、安装、提供增值税专用发票等一切费用；</t>
  </si>
  <si>
    <t>电脑桌</t>
  </si>
  <si>
    <t>柜台、直播间</t>
  </si>
  <si>
    <t>1.2.0板加厚1.2米电脑桌；
2.含运输、安装、提供增值税专用发票等一切费用；</t>
  </si>
  <si>
    <t>办公椅</t>
  </si>
  <si>
    <t>铁皮文件柜</t>
  </si>
  <si>
    <t>财务室</t>
  </si>
  <si>
    <t>1.铁二斗文件柜；
2.850*1800*390mm；
3.含运输、安装、提供增值税专用发票等一切费用；</t>
  </si>
  <si>
    <t>白色吧台椅</t>
  </si>
  <si>
    <t>1.白色吧台椅；
2.含运输、安装、提供增值税专用发票等一切费用；</t>
  </si>
  <si>
    <t>条</t>
  </si>
  <si>
    <t>前台网面椅</t>
  </si>
  <si>
    <t>柜台</t>
  </si>
  <si>
    <t>四</t>
  </si>
  <si>
    <t>宣传广告</t>
  </si>
  <si>
    <t>单色LED电子屏</t>
  </si>
  <si>
    <t>1.单色LED显示屏,室内，点中心距P=3.75mm；
2.含边框、电源、控制器、安装、软件；
3.含运输、安装、提供增值税专用发票等一切费用；</t>
  </si>
  <si>
    <t>㎡</t>
  </si>
  <si>
    <t>钛晶腐蚀牌</t>
  </si>
  <si>
    <t>大门外柱子</t>
  </si>
  <si>
    <t>1.钛晶弧形腐蚀牌0.4*2.4；
2.含运输、安装、提供增值税专用发票等一切费用；</t>
  </si>
  <si>
    <t>玻璃防撞条</t>
  </si>
  <si>
    <t>固定玻璃墙和推拉门</t>
  </si>
  <si>
    <t>1.100mm高磨砂贴彩白彩打
2.含运输、安装、提供增值税专用发票等一切费用；</t>
  </si>
  <si>
    <t>车贴</t>
  </si>
  <si>
    <t>车身上</t>
  </si>
  <si>
    <t xml:space="preserve">1.产权交易中心用车车贴；
2.单车车身广告；
3.含运输、安装、提供增值税专用发票等一切费用；
</t>
  </si>
  <si>
    <t>项</t>
  </si>
  <si>
    <t xml:space="preserve">桃江县农村产权交易中心
</t>
  </si>
  <si>
    <t>大厅内背景</t>
  </si>
  <si>
    <t>1.10+3mm亚克力水晶字；
2.290*290mm；
3.含运输、安装、提供增值税专用发票等一切费用；</t>
  </si>
  <si>
    <t>土流站水晶字</t>
  </si>
  <si>
    <t>1.10+3mm亚克力水晶字；
2.140*140mm；
3.含运输、安装、提供增值税专用发票等一切费用；</t>
  </si>
  <si>
    <t>土流站字母水晶字</t>
  </si>
  <si>
    <t>1.10+3mm亚克力水晶字；
2.80*80mm；
3.含运输、安装、提供增值税专用发票等一切费用；</t>
  </si>
  <si>
    <t>农交网水晶字</t>
  </si>
  <si>
    <t>1.10+3mm亚克力水晶字；
2.180*180mm；
3.含运输、安装、提供增值税专用发票等一切费用；</t>
  </si>
  <si>
    <t>农交网字母水晶字</t>
  </si>
  <si>
    <t>1.10+3mm亚克力水晶字；
2.60*60mm；
3.含运输、安装、提供增值税专用发票等一切费用；</t>
  </si>
  <si>
    <t>门牌</t>
  </si>
  <si>
    <t>1.5mm亚克力VU打印背喷；
2.120*280mm；
3.含运输、安装、提供增值税专用发票等一切费用；</t>
  </si>
  <si>
    <t>大厅制度牌</t>
  </si>
  <si>
    <t>大厅进门右侧</t>
  </si>
  <si>
    <t>1.5mm亚克力VU打印背喷；
2.600*800mm；
3.含运输、安装、提供增值税专用发票等一切费用；</t>
  </si>
  <si>
    <t>桃江县地图</t>
  </si>
  <si>
    <t>1.5mm亚克力VU打印背喷；
2.1500*1100mm；
3.含运输、安装、提供增值税专用发票等一切费用；</t>
  </si>
  <si>
    <t>时间牌</t>
  </si>
  <si>
    <t>1.5mm亚克力VU打印背喷；
2.400*600mm；
3.含运输、安装、提供增值税专用发票等一切费用；</t>
  </si>
  <si>
    <t>门型展架</t>
  </si>
  <si>
    <t>大厅（可移动展架）</t>
  </si>
  <si>
    <t>1.门型展架；
2.800*1800mm；
3.含运输、安装、提供增值税专用发票等一切费用；</t>
  </si>
  <si>
    <t>合计</t>
  </si>
  <si>
    <t>询价记录</t>
  </si>
  <si>
    <t>监控摄像头</t>
  </si>
  <si>
    <t>小计</t>
  </si>
  <si>
    <t>灭火器</t>
  </si>
  <si>
    <t>消防箱</t>
  </si>
  <si>
    <t>2.0板加厚1.2米电脑桌</t>
  </si>
  <si>
    <t>高靠工字网面椅</t>
  </si>
  <si>
    <t>扁三十铁柜</t>
  </si>
  <si>
    <t>白色好吧椅</t>
  </si>
  <si>
    <t>单色电子屏</t>
  </si>
  <si>
    <t>桃江县农村产权交易中心
PVC字</t>
  </si>
  <si>
    <t>桃江县简介+农民增收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</si>
</sst>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黑体"/>
      <charset val="134"/>
    </font>
    <font>
      <sz val="10"/>
      <name val="宋体"/>
      <charset val="134"/>
      <scheme val="minor"/>
    </font>
    <font>
      <b/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10"/>
      <color rgb="FF000000"/>
      <name val="Calibri"/>
      <charset val="161"/>
    </font>
    <font>
      <sz val="10"/>
      <color indexed="8"/>
      <name val="宋体"/>
      <charset val="134"/>
    </font>
    <font>
      <sz val="10"/>
      <name val="Calibri"/>
      <charset val="161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0"/>
    <xf numFmtId="0" fontId="24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27" fillId="13" borderId="11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2" fillId="0" borderId="0"/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2" fillId="0" borderId="0"/>
    <xf numFmtId="0" fontId="23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2" borderId="0" xfId="0" applyFill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9" fillId="0" borderId="2" xfId="0" applyFont="1" applyBorder="1" applyAlignment="1">
      <alignment horizontal="center" vertical="center" wrapText="1"/>
    </xf>
    <xf numFmtId="0" fontId="1" fillId="0" borderId="3" xfId="5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1" fillId="0" borderId="4" xfId="5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4" fillId="0" borderId="1" xfId="5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6" fillId="0" borderId="1" xfId="51" applyNumberFormat="1" applyFont="1" applyBorder="1" applyAlignment="1">
      <alignment horizontal="center" vertical="center"/>
    </xf>
    <xf numFmtId="0" fontId="4" fillId="2" borderId="1" xfId="5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6" fillId="2" borderId="1" xfId="51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2" borderId="1" xfId="45" applyFont="1" applyFill="1" applyBorder="1" applyAlignment="1">
      <alignment horizontal="left" vertical="center" wrapText="1"/>
    </xf>
    <xf numFmtId="0" fontId="11" fillId="0" borderId="1" xfId="45" applyFont="1" applyBorder="1" applyAlignment="1">
      <alignment horizontal="center" vertical="center" wrapText="1"/>
    </xf>
    <xf numFmtId="0" fontId="4" fillId="0" borderId="1" xfId="51" applyFont="1" applyBorder="1" applyAlignment="1">
      <alignment horizontal="left" vertical="center" wrapText="1"/>
    </xf>
    <xf numFmtId="0" fontId="4" fillId="0" borderId="1" xfId="53" applyFont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0" fontId="2" fillId="0" borderId="0" xfId="5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7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95250</xdr:colOff>
      <xdr:row>3</xdr:row>
      <xdr:rowOff>428625</xdr:rowOff>
    </xdr:from>
    <xdr:to>
      <xdr:col>2</xdr:col>
      <xdr:colOff>12619059</xdr:colOff>
      <xdr:row>3</xdr:row>
      <xdr:rowOff>1314339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6143625"/>
          <a:ext cx="12523470" cy="885190"/>
        </a:xfrm>
        <a:prstGeom prst="rect">
          <a:avLst/>
        </a:prstGeom>
      </xdr:spPr>
    </xdr:pic>
    <xdr:clientData/>
  </xdr:twoCellAnchor>
  <xdr:twoCellAnchor editAs="oneCell">
    <xdr:from>
      <xdr:col>2</xdr:col>
      <xdr:colOff>2324099</xdr:colOff>
      <xdr:row>4</xdr:row>
      <xdr:rowOff>105874</xdr:rowOff>
    </xdr:from>
    <xdr:to>
      <xdr:col>2</xdr:col>
      <xdr:colOff>4970674</xdr:colOff>
      <xdr:row>4</xdr:row>
      <xdr:rowOff>1808861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700145" y="7725410"/>
          <a:ext cx="2646680" cy="1703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0"/>
  <sheetViews>
    <sheetView tabSelected="1" workbookViewId="0">
      <selection activeCell="D78" sqref="D78"/>
    </sheetView>
  </sheetViews>
  <sheetFormatPr defaultColWidth="9" defaultRowHeight="13.5"/>
  <cols>
    <col min="1" max="1" width="5.13333333333333" customWidth="1"/>
    <col min="2" max="2" width="21" customWidth="1"/>
    <col min="3" max="3" width="20" style="12" customWidth="1"/>
    <col min="4" max="4" width="20" customWidth="1"/>
    <col min="5" max="5" width="52.4666666666667" customWidth="1"/>
    <col min="7" max="7" width="9" style="13"/>
    <col min="8" max="8" width="10.6" style="13" customWidth="1"/>
    <col min="9" max="9" width="12.2666666666667" style="13" customWidth="1"/>
    <col min="11" max="11" width="10.6" style="13" hidden="1" customWidth="1"/>
    <col min="12" max="12" width="11.2666666666667" style="12" hidden="1" customWidth="1"/>
  </cols>
  <sheetData>
    <row r="1" ht="48" customHeight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1">
      <c r="A2" s="2" t="s">
        <v>1</v>
      </c>
      <c r="B2" s="2" t="s">
        <v>2</v>
      </c>
      <c r="C2" s="2" t="s">
        <v>3</v>
      </c>
      <c r="D2" s="15" t="s">
        <v>4</v>
      </c>
      <c r="E2" s="2" t="s">
        <v>5</v>
      </c>
      <c r="F2" s="2" t="s">
        <v>6</v>
      </c>
      <c r="G2" s="16" t="s">
        <v>7</v>
      </c>
      <c r="H2" s="17" t="s">
        <v>8</v>
      </c>
      <c r="I2" s="17" t="s">
        <v>9</v>
      </c>
      <c r="J2" s="2" t="s">
        <v>10</v>
      </c>
      <c r="K2" s="17" t="s">
        <v>8</v>
      </c>
    </row>
    <row r="3" spans="1:11">
      <c r="A3" s="2"/>
      <c r="B3" s="2"/>
      <c r="C3" s="2"/>
      <c r="D3" s="18"/>
      <c r="E3" s="2"/>
      <c r="F3" s="2"/>
      <c r="G3" s="16"/>
      <c r="H3" s="17"/>
      <c r="I3" s="17"/>
      <c r="J3" s="2"/>
      <c r="K3" s="17"/>
    </row>
    <row r="4" ht="24" customHeight="1" spans="1:11">
      <c r="A4" s="4" t="s">
        <v>11</v>
      </c>
      <c r="B4" s="4" t="s">
        <v>12</v>
      </c>
      <c r="C4" s="2"/>
      <c r="D4" s="2"/>
      <c r="E4" s="2"/>
      <c r="F4" s="2"/>
      <c r="G4" s="16"/>
      <c r="H4" s="19"/>
      <c r="I4" s="19"/>
      <c r="J4" s="50"/>
      <c r="K4" s="19"/>
    </row>
    <row r="5" ht="102" customHeight="1" spans="1:12">
      <c r="A5" s="5">
        <v>1</v>
      </c>
      <c r="B5" s="5" t="s">
        <v>13</v>
      </c>
      <c r="C5" s="5" t="s">
        <v>14</v>
      </c>
      <c r="D5" s="20" t="s">
        <v>15</v>
      </c>
      <c r="E5" s="21" t="s">
        <v>16</v>
      </c>
      <c r="F5" s="5" t="s">
        <v>17</v>
      </c>
      <c r="G5" s="22">
        <v>8</v>
      </c>
      <c r="H5" s="23"/>
      <c r="I5" s="23"/>
      <c r="J5" s="50"/>
      <c r="K5" s="23">
        <f>2500*1.2</f>
        <v>3000</v>
      </c>
      <c r="L5" s="51">
        <f t="shared" ref="L5:L68" si="0">G5*K5</f>
        <v>24000</v>
      </c>
    </row>
    <row r="6" ht="57.75" customHeight="1" spans="1:12">
      <c r="A6" s="5">
        <v>2</v>
      </c>
      <c r="B6" s="5" t="s">
        <v>18</v>
      </c>
      <c r="C6" s="5" t="s">
        <v>14</v>
      </c>
      <c r="D6" s="20" t="s">
        <v>19</v>
      </c>
      <c r="E6" s="21" t="s">
        <v>20</v>
      </c>
      <c r="F6" s="5" t="s">
        <v>21</v>
      </c>
      <c r="G6" s="22">
        <v>8</v>
      </c>
      <c r="H6" s="23"/>
      <c r="I6" s="23"/>
      <c r="J6" s="50"/>
      <c r="K6" s="23">
        <f>950*1.2</f>
        <v>1140</v>
      </c>
      <c r="L6" s="51">
        <f t="shared" si="0"/>
        <v>9120</v>
      </c>
    </row>
    <row r="7" s="10" customFormat="1" ht="44.65" customHeight="1" spans="1:12">
      <c r="A7" s="7">
        <v>3</v>
      </c>
      <c r="B7" s="7" t="s">
        <v>22</v>
      </c>
      <c r="C7" s="7" t="s">
        <v>23</v>
      </c>
      <c r="D7" s="24" t="s">
        <v>24</v>
      </c>
      <c r="E7" s="25" t="s">
        <v>25</v>
      </c>
      <c r="F7" s="7" t="s">
        <v>17</v>
      </c>
      <c r="G7" s="26">
        <v>2</v>
      </c>
      <c r="H7" s="27"/>
      <c r="I7" s="27"/>
      <c r="J7" s="52"/>
      <c r="K7" s="27">
        <f>4880*1.2</f>
        <v>5856</v>
      </c>
      <c r="L7" s="51">
        <f t="shared" si="0"/>
        <v>11712</v>
      </c>
    </row>
    <row r="8" ht="37.5" customHeight="1" spans="1:12">
      <c r="A8" s="5">
        <v>4</v>
      </c>
      <c r="B8" s="5" t="s">
        <v>26</v>
      </c>
      <c r="C8" s="5" t="s">
        <v>14</v>
      </c>
      <c r="D8" s="20" t="s">
        <v>24</v>
      </c>
      <c r="E8" s="21" t="s">
        <v>27</v>
      </c>
      <c r="F8" s="5" t="s">
        <v>17</v>
      </c>
      <c r="G8" s="22">
        <v>2</v>
      </c>
      <c r="H8" s="23"/>
      <c r="I8" s="23"/>
      <c r="J8" s="50"/>
      <c r="K8" s="23">
        <f>599*1.2</f>
        <v>718.8</v>
      </c>
      <c r="L8" s="51">
        <f t="shared" si="0"/>
        <v>1437.6</v>
      </c>
    </row>
    <row r="9" ht="43.9" customHeight="1" spans="1:12">
      <c r="A9" s="5">
        <v>5</v>
      </c>
      <c r="B9" s="5" t="s">
        <v>28</v>
      </c>
      <c r="C9" s="5" t="s">
        <v>29</v>
      </c>
      <c r="D9" s="20" t="s">
        <v>30</v>
      </c>
      <c r="E9" s="21" t="s">
        <v>31</v>
      </c>
      <c r="F9" s="5" t="s">
        <v>17</v>
      </c>
      <c r="G9" s="22">
        <v>2</v>
      </c>
      <c r="H9" s="23"/>
      <c r="I9" s="23"/>
      <c r="J9" s="53"/>
      <c r="K9" s="23">
        <f>380*1.2</f>
        <v>456</v>
      </c>
      <c r="L9" s="51">
        <f t="shared" si="0"/>
        <v>912</v>
      </c>
    </row>
    <row r="10" ht="42.4" customHeight="1" spans="1:12">
      <c r="A10" s="5">
        <v>6</v>
      </c>
      <c r="B10" s="5" t="s">
        <v>32</v>
      </c>
      <c r="C10" s="5" t="s">
        <v>29</v>
      </c>
      <c r="D10" s="20" t="s">
        <v>33</v>
      </c>
      <c r="E10" s="21" t="s">
        <v>34</v>
      </c>
      <c r="F10" s="5" t="s">
        <v>17</v>
      </c>
      <c r="G10" s="22">
        <v>1</v>
      </c>
      <c r="H10" s="23"/>
      <c r="I10" s="23"/>
      <c r="J10" s="50"/>
      <c r="K10" s="23">
        <f>2580*1.2</f>
        <v>3096</v>
      </c>
      <c r="L10" s="51">
        <f t="shared" si="0"/>
        <v>3096</v>
      </c>
    </row>
    <row r="11" ht="43.5" customHeight="1" spans="1:12">
      <c r="A11" s="5">
        <v>7</v>
      </c>
      <c r="B11" s="5" t="s">
        <v>35</v>
      </c>
      <c r="C11" s="5" t="s">
        <v>29</v>
      </c>
      <c r="D11" s="20" t="s">
        <v>36</v>
      </c>
      <c r="E11" s="21" t="s">
        <v>37</v>
      </c>
      <c r="F11" s="5" t="s">
        <v>17</v>
      </c>
      <c r="G11" s="22">
        <v>1</v>
      </c>
      <c r="H11" s="23"/>
      <c r="I11" s="23"/>
      <c r="J11" s="50"/>
      <c r="K11" s="23">
        <f>7680*1.2</f>
        <v>9216</v>
      </c>
      <c r="L11" s="51">
        <f t="shared" si="0"/>
        <v>9216</v>
      </c>
    </row>
    <row r="12" ht="40.9" customHeight="1" spans="1:12">
      <c r="A12" s="5">
        <v>8</v>
      </c>
      <c r="B12" s="5" t="s">
        <v>38</v>
      </c>
      <c r="C12" s="5" t="s">
        <v>39</v>
      </c>
      <c r="D12" s="20" t="s">
        <v>40</v>
      </c>
      <c r="E12" s="21" t="s">
        <v>41</v>
      </c>
      <c r="F12" s="5" t="s">
        <v>17</v>
      </c>
      <c r="G12" s="22">
        <v>1</v>
      </c>
      <c r="H12" s="23"/>
      <c r="I12" s="23"/>
      <c r="J12" s="50"/>
      <c r="K12" s="23">
        <f>5980*1.2</f>
        <v>7176</v>
      </c>
      <c r="L12" s="51">
        <f t="shared" si="0"/>
        <v>7176</v>
      </c>
    </row>
    <row r="13" ht="43.5" customHeight="1" spans="1:12">
      <c r="A13" s="5">
        <v>9</v>
      </c>
      <c r="B13" s="5" t="s">
        <v>42</v>
      </c>
      <c r="C13" s="5" t="s">
        <v>43</v>
      </c>
      <c r="D13" s="20" t="s">
        <v>44</v>
      </c>
      <c r="E13" s="21" t="s">
        <v>45</v>
      </c>
      <c r="F13" s="5" t="s">
        <v>46</v>
      </c>
      <c r="G13" s="22">
        <v>9</v>
      </c>
      <c r="H13" s="23"/>
      <c r="I13" s="23"/>
      <c r="J13" s="50"/>
      <c r="K13" s="23">
        <f>4100*1.2</f>
        <v>4920</v>
      </c>
      <c r="L13" s="51">
        <f t="shared" si="0"/>
        <v>44280</v>
      </c>
    </row>
    <row r="14" ht="37.5" customHeight="1" spans="1:12">
      <c r="A14" s="5">
        <v>10</v>
      </c>
      <c r="B14" s="5" t="s">
        <v>47</v>
      </c>
      <c r="C14" s="5" t="s">
        <v>48</v>
      </c>
      <c r="D14" s="5"/>
      <c r="E14" s="21" t="s">
        <v>49</v>
      </c>
      <c r="F14" s="5" t="s">
        <v>17</v>
      </c>
      <c r="G14" s="22">
        <v>1</v>
      </c>
      <c r="H14" s="23"/>
      <c r="I14" s="23"/>
      <c r="J14" s="50"/>
      <c r="K14" s="23">
        <f>3350*1.2</f>
        <v>4020</v>
      </c>
      <c r="L14" s="51">
        <f t="shared" si="0"/>
        <v>4020</v>
      </c>
    </row>
    <row r="15" ht="37.5" customHeight="1" spans="1:12">
      <c r="A15" s="5">
        <v>11</v>
      </c>
      <c r="B15" s="28" t="s">
        <v>50</v>
      </c>
      <c r="C15" s="7" t="s">
        <v>51</v>
      </c>
      <c r="D15" s="7" t="s">
        <v>52</v>
      </c>
      <c r="E15" s="25" t="s">
        <v>53</v>
      </c>
      <c r="F15" s="7" t="s">
        <v>17</v>
      </c>
      <c r="G15" s="26">
        <v>2</v>
      </c>
      <c r="H15" s="27"/>
      <c r="I15" s="23"/>
      <c r="J15" s="50"/>
      <c r="K15" s="27">
        <f>340*1.2</f>
        <v>408</v>
      </c>
      <c r="L15" s="51">
        <f t="shared" si="0"/>
        <v>816</v>
      </c>
    </row>
    <row r="16" ht="37.5" customHeight="1" spans="1:12">
      <c r="A16" s="5">
        <v>12</v>
      </c>
      <c r="B16" s="29"/>
      <c r="C16" s="7" t="s">
        <v>54</v>
      </c>
      <c r="D16" s="7" t="s">
        <v>52</v>
      </c>
      <c r="E16" s="25" t="s">
        <v>55</v>
      </c>
      <c r="F16" s="7" t="s">
        <v>17</v>
      </c>
      <c r="G16" s="26">
        <v>3</v>
      </c>
      <c r="H16" s="27"/>
      <c r="I16" s="23"/>
      <c r="J16" s="50"/>
      <c r="K16" s="27">
        <f>340*1.2</f>
        <v>408</v>
      </c>
      <c r="L16" s="51">
        <f t="shared" si="0"/>
        <v>1224</v>
      </c>
    </row>
    <row r="17" ht="37.5" customHeight="1" spans="1:12">
      <c r="A17" s="5">
        <v>13</v>
      </c>
      <c r="B17" s="29"/>
      <c r="C17" s="7" t="s">
        <v>56</v>
      </c>
      <c r="D17" s="24" t="s">
        <v>52</v>
      </c>
      <c r="E17" s="25" t="s">
        <v>57</v>
      </c>
      <c r="F17" s="7" t="s">
        <v>17</v>
      </c>
      <c r="G17" s="26">
        <v>1</v>
      </c>
      <c r="H17" s="27"/>
      <c r="I17" s="23"/>
      <c r="J17" s="50"/>
      <c r="K17" s="27">
        <f>780*1.2</f>
        <v>936</v>
      </c>
      <c r="L17" s="51">
        <f t="shared" si="0"/>
        <v>936</v>
      </c>
    </row>
    <row r="18" ht="37.5" customHeight="1" spans="1:12">
      <c r="A18" s="5">
        <v>14</v>
      </c>
      <c r="B18" s="29"/>
      <c r="C18" s="7" t="s">
        <v>58</v>
      </c>
      <c r="D18" s="24" t="s">
        <v>59</v>
      </c>
      <c r="E18" s="25" t="s">
        <v>60</v>
      </c>
      <c r="F18" s="7" t="s">
        <v>46</v>
      </c>
      <c r="G18" s="26">
        <v>2</v>
      </c>
      <c r="H18" s="27"/>
      <c r="I18" s="23"/>
      <c r="J18" s="50"/>
      <c r="K18" s="27">
        <f>530*1.2</f>
        <v>636</v>
      </c>
      <c r="L18" s="51">
        <f t="shared" si="0"/>
        <v>1272</v>
      </c>
    </row>
    <row r="19" ht="37.5" customHeight="1" spans="1:12">
      <c r="A19" s="5">
        <v>15</v>
      </c>
      <c r="B19" s="29"/>
      <c r="C19" s="7" t="s">
        <v>61</v>
      </c>
      <c r="D19" s="24" t="s">
        <v>52</v>
      </c>
      <c r="E19" s="25" t="s">
        <v>62</v>
      </c>
      <c r="F19" s="7" t="s">
        <v>17</v>
      </c>
      <c r="G19" s="26">
        <v>2</v>
      </c>
      <c r="H19" s="27"/>
      <c r="I19" s="23"/>
      <c r="J19" s="50"/>
      <c r="K19" s="27">
        <f>480*1.2</f>
        <v>576</v>
      </c>
      <c r="L19" s="51">
        <f t="shared" si="0"/>
        <v>1152</v>
      </c>
    </row>
    <row r="20" ht="37.5" customHeight="1" spans="1:12">
      <c r="A20" s="5">
        <v>16</v>
      </c>
      <c r="B20" s="29"/>
      <c r="C20" s="7" t="s">
        <v>63</v>
      </c>
      <c r="D20" s="24" t="s">
        <v>64</v>
      </c>
      <c r="E20" s="25" t="s">
        <v>65</v>
      </c>
      <c r="F20" s="7" t="s">
        <v>17</v>
      </c>
      <c r="G20" s="26">
        <v>1</v>
      </c>
      <c r="H20" s="27"/>
      <c r="I20" s="23"/>
      <c r="J20" s="50"/>
      <c r="K20" s="27">
        <f>670*1.2</f>
        <v>804</v>
      </c>
      <c r="L20" s="51">
        <f t="shared" si="0"/>
        <v>804</v>
      </c>
    </row>
    <row r="21" ht="37.5" customHeight="1" spans="1:12">
      <c r="A21" s="5">
        <v>17</v>
      </c>
      <c r="B21" s="29"/>
      <c r="C21" s="7" t="s">
        <v>66</v>
      </c>
      <c r="D21" s="24" t="s">
        <v>67</v>
      </c>
      <c r="E21" s="25" t="s">
        <v>68</v>
      </c>
      <c r="F21" s="7" t="s">
        <v>17</v>
      </c>
      <c r="G21" s="26">
        <v>1</v>
      </c>
      <c r="H21" s="27"/>
      <c r="I21" s="23"/>
      <c r="J21" s="50"/>
      <c r="K21" s="27">
        <f>600*1.2</f>
        <v>720</v>
      </c>
      <c r="L21" s="51">
        <f t="shared" si="0"/>
        <v>720</v>
      </c>
    </row>
    <row r="22" ht="37.5" customHeight="1" spans="1:12">
      <c r="A22" s="5">
        <v>18</v>
      </c>
      <c r="B22" s="30"/>
      <c r="C22" s="7" t="s">
        <v>69</v>
      </c>
      <c r="D22" s="24" t="s">
        <v>70</v>
      </c>
      <c r="E22" s="25" t="s">
        <v>71</v>
      </c>
      <c r="F22" s="7" t="s">
        <v>17</v>
      </c>
      <c r="G22" s="26">
        <v>1</v>
      </c>
      <c r="H22" s="27"/>
      <c r="I22" s="23"/>
      <c r="J22" s="50"/>
      <c r="K22" s="27">
        <f>1000*1.2</f>
        <v>1200</v>
      </c>
      <c r="L22" s="51">
        <f t="shared" si="0"/>
        <v>1200</v>
      </c>
    </row>
    <row r="23" ht="228" customHeight="1" spans="1:12">
      <c r="A23" s="5">
        <v>19</v>
      </c>
      <c r="B23" s="5" t="s">
        <v>72</v>
      </c>
      <c r="C23" s="5" t="s">
        <v>73</v>
      </c>
      <c r="D23" s="20" t="s">
        <v>74</v>
      </c>
      <c r="E23" s="31" t="s">
        <v>75</v>
      </c>
      <c r="F23" s="5" t="s">
        <v>76</v>
      </c>
      <c r="G23" s="22">
        <v>2</v>
      </c>
      <c r="H23" s="23"/>
      <c r="I23" s="23"/>
      <c r="J23" s="50"/>
      <c r="K23" s="23">
        <f>260*1.2</f>
        <v>312</v>
      </c>
      <c r="L23" s="51">
        <f t="shared" si="0"/>
        <v>624</v>
      </c>
    </row>
    <row r="24" ht="131.25" customHeight="1" spans="1:12">
      <c r="A24" s="5">
        <v>20</v>
      </c>
      <c r="B24" s="5"/>
      <c r="C24" s="5" t="s">
        <v>77</v>
      </c>
      <c r="D24" s="32" t="s">
        <v>78</v>
      </c>
      <c r="E24" s="21" t="s">
        <v>79</v>
      </c>
      <c r="F24" s="5" t="s">
        <v>17</v>
      </c>
      <c r="G24" s="22">
        <v>1</v>
      </c>
      <c r="H24" s="23"/>
      <c r="I24" s="23"/>
      <c r="J24" s="50"/>
      <c r="K24" s="23">
        <f>520*1.2</f>
        <v>624</v>
      </c>
      <c r="L24" s="51">
        <f t="shared" si="0"/>
        <v>624</v>
      </c>
    </row>
    <row r="25" ht="37.5" customHeight="1" spans="1:12">
      <c r="A25" s="5">
        <v>21</v>
      </c>
      <c r="B25" s="5"/>
      <c r="C25" s="5" t="s">
        <v>80</v>
      </c>
      <c r="D25" s="20" t="s">
        <v>81</v>
      </c>
      <c r="E25" s="33" t="s">
        <v>82</v>
      </c>
      <c r="F25" s="5" t="s">
        <v>83</v>
      </c>
      <c r="G25" s="22">
        <v>30</v>
      </c>
      <c r="H25" s="23"/>
      <c r="I25" s="23"/>
      <c r="J25" s="50"/>
      <c r="K25" s="23">
        <f>4*1.2</f>
        <v>4.8</v>
      </c>
      <c r="L25" s="51">
        <f t="shared" si="0"/>
        <v>144</v>
      </c>
    </row>
    <row r="26" ht="37.5" customHeight="1" spans="1:12">
      <c r="A26" s="5">
        <v>22</v>
      </c>
      <c r="B26" s="5"/>
      <c r="C26" s="34" t="s">
        <v>84</v>
      </c>
      <c r="D26" s="20" t="s">
        <v>85</v>
      </c>
      <c r="E26" s="33" t="s">
        <v>86</v>
      </c>
      <c r="F26" s="5" t="s">
        <v>87</v>
      </c>
      <c r="G26" s="22">
        <v>1</v>
      </c>
      <c r="H26" s="23"/>
      <c r="I26" s="23"/>
      <c r="J26" s="50"/>
      <c r="K26" s="23">
        <f>200*1.2</f>
        <v>240</v>
      </c>
      <c r="L26" s="51">
        <f t="shared" si="0"/>
        <v>240</v>
      </c>
    </row>
    <row r="27" s="10" customFormat="1" ht="48" customHeight="1" spans="1:12">
      <c r="A27" s="7">
        <v>24</v>
      </c>
      <c r="B27" s="7" t="s">
        <v>88</v>
      </c>
      <c r="C27" s="7" t="s">
        <v>89</v>
      </c>
      <c r="D27" s="24" t="s">
        <v>90</v>
      </c>
      <c r="E27" s="25" t="s">
        <v>91</v>
      </c>
      <c r="F27" s="7" t="s">
        <v>21</v>
      </c>
      <c r="G27" s="26">
        <v>1</v>
      </c>
      <c r="H27" s="27"/>
      <c r="I27" s="27"/>
      <c r="J27" s="54"/>
      <c r="K27" s="27">
        <f>21600*1.2</f>
        <v>25920</v>
      </c>
      <c r="L27" s="51">
        <f t="shared" si="0"/>
        <v>25920</v>
      </c>
    </row>
    <row r="28" s="10" customFormat="1" ht="57" customHeight="1" spans="1:12">
      <c r="A28" s="7">
        <v>25</v>
      </c>
      <c r="B28" s="7" t="s">
        <v>92</v>
      </c>
      <c r="C28" s="7" t="s">
        <v>93</v>
      </c>
      <c r="D28" s="24" t="s">
        <v>94</v>
      </c>
      <c r="E28" s="25" t="s">
        <v>95</v>
      </c>
      <c r="F28" s="7" t="s">
        <v>96</v>
      </c>
      <c r="G28" s="35">
        <v>1</v>
      </c>
      <c r="H28" s="27"/>
      <c r="I28" s="27"/>
      <c r="J28" s="54"/>
      <c r="K28" s="27">
        <f>11800*1.2</f>
        <v>14160</v>
      </c>
      <c r="L28" s="51">
        <f t="shared" si="0"/>
        <v>14160</v>
      </c>
    </row>
    <row r="29" ht="37.5" customHeight="1" spans="1:12">
      <c r="A29" s="5">
        <v>26</v>
      </c>
      <c r="B29" s="5" t="s">
        <v>97</v>
      </c>
      <c r="C29" s="5" t="s">
        <v>98</v>
      </c>
      <c r="D29" s="5" t="s">
        <v>99</v>
      </c>
      <c r="E29" s="21" t="s">
        <v>100</v>
      </c>
      <c r="F29" s="5" t="s">
        <v>17</v>
      </c>
      <c r="G29" s="19">
        <v>1</v>
      </c>
      <c r="H29" s="23"/>
      <c r="I29" s="23"/>
      <c r="J29" s="50"/>
      <c r="K29" s="23">
        <f>3780*1.2</f>
        <v>4536</v>
      </c>
      <c r="L29" s="51">
        <f t="shared" si="0"/>
        <v>4536</v>
      </c>
    </row>
    <row r="30" ht="37.5" customHeight="1" spans="1:12">
      <c r="A30" s="5">
        <v>27</v>
      </c>
      <c r="B30" s="5"/>
      <c r="C30" s="5"/>
      <c r="D30" s="5" t="s">
        <v>99</v>
      </c>
      <c r="E30" s="21" t="s">
        <v>101</v>
      </c>
      <c r="F30" s="5" t="s">
        <v>17</v>
      </c>
      <c r="G30" s="19">
        <v>1</v>
      </c>
      <c r="H30" s="23"/>
      <c r="I30" s="23"/>
      <c r="J30" s="50"/>
      <c r="K30" s="23">
        <f>3580*1.2</f>
        <v>4296</v>
      </c>
      <c r="L30" s="51">
        <f t="shared" si="0"/>
        <v>4296</v>
      </c>
    </row>
    <row r="31" ht="37.5" customHeight="1" spans="1:12">
      <c r="A31" s="5">
        <v>28</v>
      </c>
      <c r="B31" s="5" t="s">
        <v>102</v>
      </c>
      <c r="C31" s="5" t="s">
        <v>43</v>
      </c>
      <c r="D31" s="5" t="s">
        <v>99</v>
      </c>
      <c r="E31" s="21" t="s">
        <v>103</v>
      </c>
      <c r="F31" s="5" t="s">
        <v>17</v>
      </c>
      <c r="G31" s="19">
        <v>1</v>
      </c>
      <c r="H31" s="23"/>
      <c r="I31" s="23"/>
      <c r="J31" s="50"/>
      <c r="K31" s="23">
        <f>7680*1.2</f>
        <v>9216</v>
      </c>
      <c r="L31" s="51">
        <f t="shared" si="0"/>
        <v>9216</v>
      </c>
    </row>
    <row r="32" ht="37.5" customHeight="1" spans="1:12">
      <c r="A32" s="5">
        <v>29</v>
      </c>
      <c r="B32" s="5" t="s">
        <v>102</v>
      </c>
      <c r="C32" s="5" t="s">
        <v>39</v>
      </c>
      <c r="D32" s="5" t="s">
        <v>99</v>
      </c>
      <c r="E32" s="21" t="s">
        <v>104</v>
      </c>
      <c r="F32" s="5" t="s">
        <v>17</v>
      </c>
      <c r="G32" s="19">
        <v>1</v>
      </c>
      <c r="H32" s="23"/>
      <c r="I32" s="23"/>
      <c r="J32" s="50"/>
      <c r="K32" s="23">
        <f>6680*1.2</f>
        <v>8016</v>
      </c>
      <c r="L32" s="51">
        <f t="shared" si="0"/>
        <v>8016</v>
      </c>
    </row>
    <row r="33" ht="37.5" customHeight="1" spans="1:12">
      <c r="A33" s="5">
        <v>30</v>
      </c>
      <c r="B33" s="5" t="s">
        <v>105</v>
      </c>
      <c r="C33" s="5" t="s">
        <v>106</v>
      </c>
      <c r="D33" s="5"/>
      <c r="E33" s="21"/>
      <c r="F33" s="5" t="s">
        <v>17</v>
      </c>
      <c r="G33" s="22">
        <v>1</v>
      </c>
      <c r="H33" s="23"/>
      <c r="I33" s="23"/>
      <c r="J33" s="50"/>
      <c r="K33" s="23">
        <f>439*1.2</f>
        <v>526.8</v>
      </c>
      <c r="L33" s="51">
        <f t="shared" si="0"/>
        <v>526.8</v>
      </c>
    </row>
    <row r="34" ht="37.5" customHeight="1" spans="1:12">
      <c r="A34" s="5">
        <v>31</v>
      </c>
      <c r="B34" s="5" t="s">
        <v>107</v>
      </c>
      <c r="C34" s="5" t="s">
        <v>108</v>
      </c>
      <c r="D34" s="20" t="s">
        <v>109</v>
      </c>
      <c r="E34" s="21" t="s">
        <v>110</v>
      </c>
      <c r="F34" s="5" t="s">
        <v>17</v>
      </c>
      <c r="G34" s="22">
        <v>1</v>
      </c>
      <c r="H34" s="23"/>
      <c r="I34" s="23"/>
      <c r="J34" s="50"/>
      <c r="K34" s="23">
        <f>1280*1.2</f>
        <v>1536</v>
      </c>
      <c r="L34" s="51">
        <f t="shared" si="0"/>
        <v>1536</v>
      </c>
    </row>
    <row r="35" ht="37.5" customHeight="1" spans="1:12">
      <c r="A35" s="5">
        <v>32</v>
      </c>
      <c r="B35" s="5" t="s">
        <v>111</v>
      </c>
      <c r="C35" s="5" t="s">
        <v>108</v>
      </c>
      <c r="D35" s="20" t="s">
        <v>112</v>
      </c>
      <c r="E35" s="33" t="s">
        <v>113</v>
      </c>
      <c r="F35" s="5" t="s">
        <v>21</v>
      </c>
      <c r="G35" s="22">
        <v>1</v>
      </c>
      <c r="H35" s="23"/>
      <c r="I35" s="23"/>
      <c r="J35" s="50"/>
      <c r="K35" s="23">
        <f>370*1.2</f>
        <v>444</v>
      </c>
      <c r="L35" s="51">
        <f t="shared" si="0"/>
        <v>444</v>
      </c>
    </row>
    <row r="36" ht="37.5" customHeight="1" spans="1:12">
      <c r="A36" s="5">
        <v>33</v>
      </c>
      <c r="B36" s="5" t="s">
        <v>114</v>
      </c>
      <c r="C36" s="5" t="s">
        <v>108</v>
      </c>
      <c r="D36" s="20"/>
      <c r="E36" s="36" t="s">
        <v>115</v>
      </c>
      <c r="F36" s="5" t="s">
        <v>17</v>
      </c>
      <c r="G36" s="22">
        <v>1</v>
      </c>
      <c r="H36" s="23"/>
      <c r="I36" s="23"/>
      <c r="J36" s="50"/>
      <c r="K36" s="23">
        <f>480*1.2</f>
        <v>576</v>
      </c>
      <c r="L36" s="51">
        <f t="shared" si="0"/>
        <v>576</v>
      </c>
    </row>
    <row r="37" ht="37.5" customHeight="1" spans="1:12">
      <c r="A37" s="5">
        <v>34</v>
      </c>
      <c r="B37" s="5" t="s">
        <v>116</v>
      </c>
      <c r="C37" s="5" t="s">
        <v>108</v>
      </c>
      <c r="D37" s="20" t="s">
        <v>112</v>
      </c>
      <c r="E37" s="21" t="s">
        <v>117</v>
      </c>
      <c r="F37" s="5" t="s">
        <v>17</v>
      </c>
      <c r="G37" s="22">
        <v>1</v>
      </c>
      <c r="H37" s="23"/>
      <c r="I37" s="23"/>
      <c r="J37" s="50"/>
      <c r="K37" s="23">
        <f>720*1.2</f>
        <v>864</v>
      </c>
      <c r="L37" s="51">
        <f t="shared" si="0"/>
        <v>864</v>
      </c>
    </row>
    <row r="38" ht="37.5" customHeight="1" spans="1:12">
      <c r="A38" s="5">
        <v>35</v>
      </c>
      <c r="B38" s="5" t="s">
        <v>118</v>
      </c>
      <c r="C38" s="5" t="s">
        <v>108</v>
      </c>
      <c r="D38" s="20" t="s">
        <v>112</v>
      </c>
      <c r="E38" s="21" t="s">
        <v>119</v>
      </c>
      <c r="F38" s="5" t="s">
        <v>17</v>
      </c>
      <c r="G38" s="22">
        <v>1</v>
      </c>
      <c r="H38" s="23"/>
      <c r="I38" s="23"/>
      <c r="J38" s="50"/>
      <c r="K38" s="23">
        <f>65*1.2</f>
        <v>78</v>
      </c>
      <c r="L38" s="51">
        <f t="shared" si="0"/>
        <v>78</v>
      </c>
    </row>
    <row r="39" ht="37.5" customHeight="1" spans="1:12">
      <c r="A39" s="5">
        <v>36</v>
      </c>
      <c r="B39" s="5" t="s">
        <v>120</v>
      </c>
      <c r="C39" s="5" t="s">
        <v>108</v>
      </c>
      <c r="D39" s="20" t="s">
        <v>121</v>
      </c>
      <c r="E39" s="21" t="s">
        <v>122</v>
      </c>
      <c r="F39" s="5" t="s">
        <v>17</v>
      </c>
      <c r="G39" s="22">
        <v>1</v>
      </c>
      <c r="H39" s="23"/>
      <c r="I39" s="23"/>
      <c r="J39" s="50"/>
      <c r="K39" s="23">
        <f>1680*1.2</f>
        <v>2016</v>
      </c>
      <c r="L39" s="51">
        <f t="shared" si="0"/>
        <v>2016</v>
      </c>
    </row>
    <row r="40" s="10" customFormat="1" ht="37.5" customHeight="1" spans="1:12">
      <c r="A40" s="5">
        <v>37</v>
      </c>
      <c r="B40" s="7" t="s">
        <v>123</v>
      </c>
      <c r="C40" s="7" t="s">
        <v>124</v>
      </c>
      <c r="D40" s="7"/>
      <c r="E40" s="25" t="s">
        <v>125</v>
      </c>
      <c r="F40" s="7" t="s">
        <v>96</v>
      </c>
      <c r="G40" s="26">
        <v>1</v>
      </c>
      <c r="H40" s="27"/>
      <c r="I40" s="27"/>
      <c r="J40" s="54"/>
      <c r="K40" s="27">
        <f>189*1.2</f>
        <v>226.8</v>
      </c>
      <c r="L40" s="51">
        <f t="shared" si="0"/>
        <v>226.8</v>
      </c>
    </row>
    <row r="41" s="10" customFormat="1" ht="37.5" customHeight="1" spans="1:12">
      <c r="A41" s="5">
        <v>38</v>
      </c>
      <c r="B41" s="7" t="s">
        <v>126</v>
      </c>
      <c r="C41" s="7" t="s">
        <v>127</v>
      </c>
      <c r="D41" s="7" t="s">
        <v>128</v>
      </c>
      <c r="E41" s="25" t="s">
        <v>129</v>
      </c>
      <c r="F41" s="7" t="s">
        <v>96</v>
      </c>
      <c r="G41" s="26">
        <v>4</v>
      </c>
      <c r="H41" s="27"/>
      <c r="I41" s="27"/>
      <c r="J41" s="54"/>
      <c r="K41" s="27">
        <f>188*1.2</f>
        <v>225.6</v>
      </c>
      <c r="L41" s="51">
        <f t="shared" si="0"/>
        <v>902.4</v>
      </c>
    </row>
    <row r="42" s="10" customFormat="1" ht="37.5" customHeight="1" spans="1:12">
      <c r="A42" s="5">
        <v>39</v>
      </c>
      <c r="B42" s="7" t="s">
        <v>130</v>
      </c>
      <c r="C42" s="7" t="s">
        <v>127</v>
      </c>
      <c r="D42" s="7" t="s">
        <v>131</v>
      </c>
      <c r="E42" s="25" t="s">
        <v>132</v>
      </c>
      <c r="F42" s="7" t="s">
        <v>96</v>
      </c>
      <c r="G42" s="26">
        <v>1</v>
      </c>
      <c r="H42" s="27"/>
      <c r="I42" s="27"/>
      <c r="J42" s="54"/>
      <c r="K42" s="27">
        <f>2099*1.2</f>
        <v>2518.8</v>
      </c>
      <c r="L42" s="51">
        <f t="shared" si="0"/>
        <v>2518.8</v>
      </c>
    </row>
    <row r="43" s="10" customFormat="1" ht="37.5" customHeight="1" spans="1:12">
      <c r="A43" s="5">
        <v>40</v>
      </c>
      <c r="B43" s="7" t="s">
        <v>133</v>
      </c>
      <c r="C43" s="7" t="s">
        <v>127</v>
      </c>
      <c r="D43" s="7" t="s">
        <v>134</v>
      </c>
      <c r="E43" s="25" t="s">
        <v>135</v>
      </c>
      <c r="F43" s="7" t="s">
        <v>96</v>
      </c>
      <c r="G43" s="26">
        <v>1</v>
      </c>
      <c r="H43" s="27"/>
      <c r="I43" s="27"/>
      <c r="J43" s="54"/>
      <c r="K43" s="27">
        <f>469*1.2</f>
        <v>562.8</v>
      </c>
      <c r="L43" s="51">
        <f t="shared" si="0"/>
        <v>562.8</v>
      </c>
    </row>
    <row r="44" ht="37.5" customHeight="1" spans="1:12">
      <c r="A44" s="37" t="s">
        <v>136</v>
      </c>
      <c r="B44" s="37" t="s">
        <v>137</v>
      </c>
      <c r="C44" s="38"/>
      <c r="D44" s="38"/>
      <c r="E44" s="39"/>
      <c r="F44" s="38"/>
      <c r="G44" s="19"/>
      <c r="H44" s="19"/>
      <c r="I44" s="19"/>
      <c r="J44" s="50"/>
      <c r="K44" s="19"/>
      <c r="L44" s="51">
        <f t="shared" si="0"/>
        <v>0</v>
      </c>
    </row>
    <row r="45" s="10" customFormat="1" ht="44.25" customHeight="1" spans="1:12">
      <c r="A45" s="7">
        <v>1</v>
      </c>
      <c r="B45" s="7" t="s">
        <v>138</v>
      </c>
      <c r="C45" s="7" t="s">
        <v>139</v>
      </c>
      <c r="D45" s="7"/>
      <c r="E45" s="25" t="s">
        <v>140</v>
      </c>
      <c r="F45" s="7" t="s">
        <v>21</v>
      </c>
      <c r="G45" s="26">
        <v>2</v>
      </c>
      <c r="H45" s="40"/>
      <c r="I45" s="40"/>
      <c r="J45" s="54"/>
      <c r="K45" s="40">
        <v>150</v>
      </c>
      <c r="L45" s="51">
        <f t="shared" si="0"/>
        <v>300</v>
      </c>
    </row>
    <row r="46" ht="37.5" customHeight="1" spans="1:12">
      <c r="A46" s="37" t="s">
        <v>141</v>
      </c>
      <c r="B46" s="37" t="s">
        <v>142</v>
      </c>
      <c r="C46" s="38"/>
      <c r="D46" s="38"/>
      <c r="E46" s="39"/>
      <c r="F46" s="38"/>
      <c r="G46" s="19"/>
      <c r="H46" s="19"/>
      <c r="I46" s="19"/>
      <c r="J46" s="50"/>
      <c r="K46" s="19"/>
      <c r="L46" s="51">
        <f t="shared" si="0"/>
        <v>0</v>
      </c>
    </row>
    <row r="47" s="10" customFormat="1" ht="37.5" customHeight="1" spans="1:12">
      <c r="A47" s="7">
        <v>1</v>
      </c>
      <c r="B47" s="7" t="s">
        <v>143</v>
      </c>
      <c r="C47" s="7" t="s">
        <v>139</v>
      </c>
      <c r="D47" s="7"/>
      <c r="E47" s="25" t="s">
        <v>144</v>
      </c>
      <c r="F47" s="7" t="s">
        <v>96</v>
      </c>
      <c r="G47" s="26">
        <v>2</v>
      </c>
      <c r="H47" s="40"/>
      <c r="I47" s="40"/>
      <c r="J47" s="54"/>
      <c r="K47" s="40">
        <f>420*1.2</f>
        <v>504</v>
      </c>
      <c r="L47" s="51">
        <f t="shared" si="0"/>
        <v>1008</v>
      </c>
    </row>
    <row r="48" ht="37.5" customHeight="1" spans="1:12">
      <c r="A48" s="5">
        <v>2</v>
      </c>
      <c r="B48" s="38" t="s">
        <v>145</v>
      </c>
      <c r="C48" s="38" t="s">
        <v>39</v>
      </c>
      <c r="D48" s="38"/>
      <c r="E48" s="41" t="s">
        <v>146</v>
      </c>
      <c r="F48" s="38" t="s">
        <v>147</v>
      </c>
      <c r="G48" s="19">
        <v>1</v>
      </c>
      <c r="H48" s="19"/>
      <c r="I48" s="19"/>
      <c r="J48" s="50"/>
      <c r="K48" s="19">
        <f>780*1.2</f>
        <v>936</v>
      </c>
      <c r="L48" s="51">
        <f t="shared" si="0"/>
        <v>936</v>
      </c>
    </row>
    <row r="49" ht="37.5" customHeight="1" spans="1:12">
      <c r="A49" s="7">
        <v>3</v>
      </c>
      <c r="B49" s="38" t="s">
        <v>148</v>
      </c>
      <c r="C49" s="38" t="s">
        <v>39</v>
      </c>
      <c r="D49" s="38"/>
      <c r="E49" s="41" t="s">
        <v>149</v>
      </c>
      <c r="F49" s="38" t="s">
        <v>147</v>
      </c>
      <c r="G49" s="19">
        <v>14</v>
      </c>
      <c r="H49" s="19"/>
      <c r="I49" s="19"/>
      <c r="J49" s="50"/>
      <c r="K49" s="19">
        <f>180*1.2</f>
        <v>216</v>
      </c>
      <c r="L49" s="51">
        <f t="shared" si="0"/>
        <v>3024</v>
      </c>
    </row>
    <row r="50" ht="37.5" customHeight="1" spans="1:12">
      <c r="A50" s="5">
        <v>4</v>
      </c>
      <c r="B50" s="38" t="s">
        <v>150</v>
      </c>
      <c r="C50" s="38" t="s">
        <v>151</v>
      </c>
      <c r="D50" s="38"/>
      <c r="E50" s="41" t="s">
        <v>152</v>
      </c>
      <c r="F50" s="38" t="s">
        <v>147</v>
      </c>
      <c r="G50" s="19">
        <v>7</v>
      </c>
      <c r="H50" s="19"/>
      <c r="I50" s="19"/>
      <c r="J50" s="50"/>
      <c r="K50" s="19">
        <f>580*1.2</f>
        <v>696</v>
      </c>
      <c r="L50" s="51">
        <f t="shared" si="0"/>
        <v>4872</v>
      </c>
    </row>
    <row r="51" ht="37.5" customHeight="1" spans="1:12">
      <c r="A51" s="7">
        <v>5</v>
      </c>
      <c r="B51" s="38" t="s">
        <v>153</v>
      </c>
      <c r="C51" s="38" t="s">
        <v>151</v>
      </c>
      <c r="D51" s="38"/>
      <c r="E51" s="41" t="s">
        <v>149</v>
      </c>
      <c r="F51" s="38" t="s">
        <v>147</v>
      </c>
      <c r="G51" s="19">
        <v>7</v>
      </c>
      <c r="H51" s="19"/>
      <c r="I51" s="19"/>
      <c r="J51" s="50"/>
      <c r="K51" s="19">
        <f>200*1.2</f>
        <v>240</v>
      </c>
      <c r="L51" s="51">
        <f t="shared" si="0"/>
        <v>1680</v>
      </c>
    </row>
    <row r="52" s="10" customFormat="1" ht="37.5" customHeight="1" spans="1:12">
      <c r="A52" s="5">
        <v>6</v>
      </c>
      <c r="B52" s="42" t="s">
        <v>154</v>
      </c>
      <c r="C52" s="42" t="s">
        <v>155</v>
      </c>
      <c r="D52" s="42"/>
      <c r="E52" s="43" t="s">
        <v>156</v>
      </c>
      <c r="F52" s="42" t="s">
        <v>96</v>
      </c>
      <c r="G52" s="40">
        <v>4</v>
      </c>
      <c r="H52" s="40"/>
      <c r="I52" s="40"/>
      <c r="J52" s="54"/>
      <c r="K52" s="40">
        <f>560*1.2</f>
        <v>672</v>
      </c>
      <c r="L52" s="51">
        <f t="shared" si="0"/>
        <v>2688</v>
      </c>
    </row>
    <row r="53" s="10" customFormat="1" ht="37.5" customHeight="1" spans="1:12">
      <c r="A53" s="7">
        <v>7</v>
      </c>
      <c r="B53" s="42" t="s">
        <v>157</v>
      </c>
      <c r="C53" s="42" t="s">
        <v>124</v>
      </c>
      <c r="D53" s="42"/>
      <c r="E53" s="43" t="s">
        <v>158</v>
      </c>
      <c r="F53" s="42" t="s">
        <v>159</v>
      </c>
      <c r="G53" s="40">
        <v>4</v>
      </c>
      <c r="H53" s="40"/>
      <c r="I53" s="40"/>
      <c r="J53" s="54"/>
      <c r="K53" s="40">
        <f>200*1.2</f>
        <v>240</v>
      </c>
      <c r="L53" s="51">
        <f t="shared" si="0"/>
        <v>960</v>
      </c>
    </row>
    <row r="54" s="10" customFormat="1" ht="37.5" customHeight="1" spans="1:12">
      <c r="A54" s="5">
        <v>8</v>
      </c>
      <c r="B54" s="42" t="s">
        <v>160</v>
      </c>
      <c r="C54" s="42" t="s">
        <v>161</v>
      </c>
      <c r="D54" s="42"/>
      <c r="E54" s="43" t="s">
        <v>149</v>
      </c>
      <c r="F54" s="42" t="s">
        <v>147</v>
      </c>
      <c r="G54" s="40">
        <v>6</v>
      </c>
      <c r="H54" s="40"/>
      <c r="I54" s="40"/>
      <c r="J54" s="54"/>
      <c r="K54" s="40">
        <f>200*1.2</f>
        <v>240</v>
      </c>
      <c r="L54" s="51">
        <f t="shared" si="0"/>
        <v>1440</v>
      </c>
    </row>
    <row r="55" ht="37.5" customHeight="1" spans="1:12">
      <c r="A55" s="37" t="s">
        <v>162</v>
      </c>
      <c r="B55" s="37" t="s">
        <v>163</v>
      </c>
      <c r="C55" s="38"/>
      <c r="D55" s="38"/>
      <c r="E55" s="39"/>
      <c r="F55" s="38"/>
      <c r="G55" s="19"/>
      <c r="H55" s="19"/>
      <c r="I55" s="19"/>
      <c r="J55" s="50"/>
      <c r="K55" s="19"/>
      <c r="L55" s="51">
        <f t="shared" si="0"/>
        <v>0</v>
      </c>
    </row>
    <row r="56" s="10" customFormat="1" ht="37.5" customHeight="1" spans="1:12">
      <c r="A56" s="42">
        <v>1</v>
      </c>
      <c r="B56" s="7" t="s">
        <v>164</v>
      </c>
      <c r="C56" s="42" t="s">
        <v>124</v>
      </c>
      <c r="D56" s="44"/>
      <c r="E56" s="25" t="s">
        <v>165</v>
      </c>
      <c r="F56" s="45" t="s">
        <v>166</v>
      </c>
      <c r="G56" s="46">
        <v>2.78</v>
      </c>
      <c r="H56" s="27"/>
      <c r="I56" s="40"/>
      <c r="J56" s="54"/>
      <c r="K56" s="27">
        <v>1850</v>
      </c>
      <c r="L56" s="51">
        <f t="shared" si="0"/>
        <v>5143</v>
      </c>
    </row>
    <row r="57" s="10" customFormat="1" ht="37.5" customHeight="1" spans="1:12">
      <c r="A57" s="42">
        <v>2</v>
      </c>
      <c r="B57" s="7" t="s">
        <v>167</v>
      </c>
      <c r="C57" s="42" t="s">
        <v>168</v>
      </c>
      <c r="D57" s="44"/>
      <c r="E57" s="25" t="s">
        <v>169</v>
      </c>
      <c r="F57" s="45" t="s">
        <v>46</v>
      </c>
      <c r="G57" s="46">
        <v>1</v>
      </c>
      <c r="H57" s="40"/>
      <c r="I57" s="19"/>
      <c r="J57" s="54"/>
      <c r="K57" s="40">
        <f>780*1.2</f>
        <v>936</v>
      </c>
      <c r="L57" s="51">
        <f t="shared" si="0"/>
        <v>936</v>
      </c>
    </row>
    <row r="58" s="10" customFormat="1" ht="37.5" customHeight="1" spans="1:12">
      <c r="A58" s="42">
        <v>3</v>
      </c>
      <c r="B58" s="7" t="s">
        <v>170</v>
      </c>
      <c r="C58" s="42" t="s">
        <v>171</v>
      </c>
      <c r="D58" s="44"/>
      <c r="E58" s="25" t="s">
        <v>172</v>
      </c>
      <c r="F58" s="45" t="s">
        <v>159</v>
      </c>
      <c r="G58" s="46">
        <v>8</v>
      </c>
      <c r="H58" s="40"/>
      <c r="I58" s="40"/>
      <c r="J58" s="54"/>
      <c r="K58" s="40">
        <f>30*1.2</f>
        <v>36</v>
      </c>
      <c r="L58" s="51">
        <f t="shared" si="0"/>
        <v>288</v>
      </c>
    </row>
    <row r="59" s="10" customFormat="1" ht="49.5" customHeight="1" spans="1:12">
      <c r="A59" s="42">
        <v>4</v>
      </c>
      <c r="B59" s="7" t="s">
        <v>173</v>
      </c>
      <c r="C59" s="42" t="s">
        <v>174</v>
      </c>
      <c r="D59" s="44"/>
      <c r="E59" s="25" t="s">
        <v>175</v>
      </c>
      <c r="F59" s="45" t="s">
        <v>176</v>
      </c>
      <c r="G59" s="46">
        <v>1</v>
      </c>
      <c r="H59" s="40"/>
      <c r="I59" s="19"/>
      <c r="J59" s="54"/>
      <c r="K59" s="40">
        <f>300*1.2</f>
        <v>360</v>
      </c>
      <c r="L59" s="51">
        <f t="shared" si="0"/>
        <v>360</v>
      </c>
    </row>
    <row r="60" ht="39.75" customHeight="1" spans="1:12">
      <c r="A60" s="42">
        <v>5</v>
      </c>
      <c r="B60" s="5" t="s">
        <v>177</v>
      </c>
      <c r="C60" s="38" t="s">
        <v>178</v>
      </c>
      <c r="D60" s="47"/>
      <c r="E60" s="21" t="s">
        <v>179</v>
      </c>
      <c r="F60" s="48" t="s">
        <v>96</v>
      </c>
      <c r="G60" s="49">
        <v>11</v>
      </c>
      <c r="H60" s="19"/>
      <c r="I60" s="19"/>
      <c r="J60" s="50"/>
      <c r="K60" s="19">
        <f>29*2.5*1.2</f>
        <v>87</v>
      </c>
      <c r="L60" s="51">
        <f t="shared" si="0"/>
        <v>957</v>
      </c>
    </row>
    <row r="61" ht="39.75" customHeight="1" spans="1:12">
      <c r="A61" s="42">
        <v>6</v>
      </c>
      <c r="B61" s="5" t="s">
        <v>180</v>
      </c>
      <c r="C61" s="38" t="s">
        <v>178</v>
      </c>
      <c r="D61" s="47"/>
      <c r="E61" s="21" t="s">
        <v>181</v>
      </c>
      <c r="F61" s="48" t="s">
        <v>96</v>
      </c>
      <c r="G61" s="49">
        <v>3</v>
      </c>
      <c r="H61" s="19"/>
      <c r="I61" s="19"/>
      <c r="J61" s="50"/>
      <c r="K61" s="19">
        <f>14*1.2*2.5</f>
        <v>42</v>
      </c>
      <c r="L61" s="51">
        <f t="shared" si="0"/>
        <v>126</v>
      </c>
    </row>
    <row r="62" ht="37.5" customHeight="1" spans="1:12">
      <c r="A62" s="42">
        <v>7</v>
      </c>
      <c r="B62" s="5" t="s">
        <v>182</v>
      </c>
      <c r="C62" s="38" t="s">
        <v>178</v>
      </c>
      <c r="D62" s="47"/>
      <c r="E62" s="21" t="s">
        <v>183</v>
      </c>
      <c r="F62" s="48" t="s">
        <v>96</v>
      </c>
      <c r="G62" s="49">
        <v>8</v>
      </c>
      <c r="H62" s="19"/>
      <c r="I62" s="19"/>
      <c r="J62" s="50"/>
      <c r="K62" s="19">
        <f>8*1.2*2.5</f>
        <v>24</v>
      </c>
      <c r="L62" s="51">
        <f t="shared" si="0"/>
        <v>192</v>
      </c>
    </row>
    <row r="63" ht="37.5" customHeight="1" spans="1:12">
      <c r="A63" s="42">
        <v>8</v>
      </c>
      <c r="B63" s="5" t="s">
        <v>184</v>
      </c>
      <c r="C63" s="38" t="s">
        <v>178</v>
      </c>
      <c r="D63" s="47"/>
      <c r="E63" s="21" t="s">
        <v>185</v>
      </c>
      <c r="F63" s="48" t="s">
        <v>96</v>
      </c>
      <c r="G63" s="49">
        <v>3</v>
      </c>
      <c r="H63" s="19"/>
      <c r="I63" s="19"/>
      <c r="J63" s="50"/>
      <c r="K63" s="19">
        <f>18*1.2*2.5</f>
        <v>54</v>
      </c>
      <c r="L63" s="51">
        <f t="shared" si="0"/>
        <v>162</v>
      </c>
    </row>
    <row r="64" ht="37.5" customHeight="1" spans="1:12">
      <c r="A64" s="42">
        <v>9</v>
      </c>
      <c r="B64" s="5" t="s">
        <v>186</v>
      </c>
      <c r="C64" s="38" t="s">
        <v>178</v>
      </c>
      <c r="D64" s="47"/>
      <c r="E64" s="21" t="s">
        <v>187</v>
      </c>
      <c r="F64" s="48" t="s">
        <v>96</v>
      </c>
      <c r="G64" s="49">
        <v>11</v>
      </c>
      <c r="H64" s="19"/>
      <c r="I64" s="19"/>
      <c r="J64" s="50"/>
      <c r="K64" s="19">
        <f>6*1.2*2.5</f>
        <v>18</v>
      </c>
      <c r="L64" s="51">
        <f t="shared" si="0"/>
        <v>198</v>
      </c>
    </row>
    <row r="65" s="10" customFormat="1" ht="37.5" customHeight="1" spans="1:12">
      <c r="A65" s="42">
        <v>10</v>
      </c>
      <c r="B65" s="7" t="s">
        <v>188</v>
      </c>
      <c r="C65" s="42" t="s">
        <v>139</v>
      </c>
      <c r="D65" s="44"/>
      <c r="E65" s="25" t="s">
        <v>189</v>
      </c>
      <c r="F65" s="45" t="s">
        <v>46</v>
      </c>
      <c r="G65" s="46">
        <v>5</v>
      </c>
      <c r="H65" s="40"/>
      <c r="I65" s="19"/>
      <c r="J65" s="54"/>
      <c r="K65" s="40">
        <f>30*1.2</f>
        <v>36</v>
      </c>
      <c r="L65" s="51">
        <f t="shared" si="0"/>
        <v>180</v>
      </c>
    </row>
    <row r="66" s="10" customFormat="1" ht="37.5" customHeight="1" spans="1:12">
      <c r="A66" s="42">
        <v>11</v>
      </c>
      <c r="B66" s="7" t="s">
        <v>190</v>
      </c>
      <c r="C66" s="42" t="s">
        <v>191</v>
      </c>
      <c r="D66" s="44"/>
      <c r="E66" s="25" t="s">
        <v>192</v>
      </c>
      <c r="F66" s="45" t="s">
        <v>46</v>
      </c>
      <c r="G66" s="46">
        <v>8</v>
      </c>
      <c r="H66" s="40"/>
      <c r="I66" s="19"/>
      <c r="J66" s="54"/>
      <c r="K66" s="40">
        <f>180*1.2</f>
        <v>216</v>
      </c>
      <c r="L66" s="51">
        <f t="shared" si="0"/>
        <v>1728</v>
      </c>
    </row>
    <row r="67" s="10" customFormat="1" ht="37.5" customHeight="1" spans="1:12">
      <c r="A67" s="42">
        <v>12</v>
      </c>
      <c r="B67" s="7" t="s">
        <v>193</v>
      </c>
      <c r="C67" s="42" t="s">
        <v>191</v>
      </c>
      <c r="D67" s="44"/>
      <c r="E67" s="25" t="s">
        <v>194</v>
      </c>
      <c r="F67" s="45" t="s">
        <v>46</v>
      </c>
      <c r="G67" s="46">
        <v>1</v>
      </c>
      <c r="H67" s="40"/>
      <c r="I67" s="19"/>
      <c r="J67" s="54"/>
      <c r="K67" s="40">
        <f>380*1.2</f>
        <v>456</v>
      </c>
      <c r="L67" s="51">
        <f t="shared" si="0"/>
        <v>456</v>
      </c>
    </row>
    <row r="68" s="10" customFormat="1" ht="42.75" customHeight="1" spans="1:12">
      <c r="A68" s="42">
        <v>13</v>
      </c>
      <c r="B68" s="7" t="s">
        <v>195</v>
      </c>
      <c r="C68" s="42"/>
      <c r="D68" s="44"/>
      <c r="E68" s="25" t="s">
        <v>196</v>
      </c>
      <c r="F68" s="45" t="s">
        <v>46</v>
      </c>
      <c r="G68" s="46">
        <v>1</v>
      </c>
      <c r="H68" s="40"/>
      <c r="I68" s="19"/>
      <c r="J68" s="54"/>
      <c r="K68" s="40">
        <f>160*1.2</f>
        <v>192</v>
      </c>
      <c r="L68" s="51">
        <f t="shared" si="0"/>
        <v>192</v>
      </c>
    </row>
    <row r="69" s="10" customFormat="1" ht="40.5" customHeight="1" spans="1:12">
      <c r="A69" s="42">
        <v>14</v>
      </c>
      <c r="B69" s="7" t="s">
        <v>197</v>
      </c>
      <c r="C69" s="42" t="s">
        <v>198</v>
      </c>
      <c r="D69" s="44"/>
      <c r="E69" s="25" t="s">
        <v>199</v>
      </c>
      <c r="F69" s="45" t="s">
        <v>46</v>
      </c>
      <c r="G69" s="46">
        <v>2</v>
      </c>
      <c r="H69" s="40"/>
      <c r="I69" s="40"/>
      <c r="J69" s="54"/>
      <c r="K69" s="40">
        <f>150*1.2</f>
        <v>180</v>
      </c>
      <c r="L69" s="51">
        <f>G69*K69</f>
        <v>360</v>
      </c>
    </row>
    <row r="70" s="11" customFormat="1" ht="37.5" customHeight="1" spans="1:12">
      <c r="A70" s="55"/>
      <c r="B70" s="55" t="s">
        <v>200</v>
      </c>
      <c r="C70" s="55"/>
      <c r="D70" s="55"/>
      <c r="E70" s="56"/>
      <c r="F70" s="55"/>
      <c r="G70" s="17"/>
      <c r="H70" s="17"/>
      <c r="I70" s="17">
        <f>SUM(I5:I69)</f>
        <v>0</v>
      </c>
      <c r="J70" s="57"/>
      <c r="K70" s="17"/>
      <c r="L70" s="17">
        <f>SUM(L5:L69)</f>
        <v>229307.2</v>
      </c>
    </row>
  </sheetData>
  <mergeCells count="16">
    <mergeCell ref="A1:J1"/>
    <mergeCell ref="A2:A3"/>
    <mergeCell ref="B2:B3"/>
    <mergeCell ref="B15:B22"/>
    <mergeCell ref="B23:B26"/>
    <mergeCell ref="B29:B30"/>
    <mergeCell ref="C2:C3"/>
    <mergeCell ref="C29:C30"/>
    <mergeCell ref="D2:D3"/>
    <mergeCell ref="E2:E3"/>
    <mergeCell ref="F2:F3"/>
    <mergeCell ref="G2:G3"/>
    <mergeCell ref="H2:H3"/>
    <mergeCell ref="I2:I3"/>
    <mergeCell ref="J2:J3"/>
    <mergeCell ref="K2:K3"/>
  </mergeCells>
  <pageMargins left="0.751388888888889" right="0.751388888888889" top="1" bottom="1" header="0.5" footer="0.5"/>
  <pageSetup paperSize="9" scale="5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66"/>
  <sheetViews>
    <sheetView topLeftCell="A7" workbookViewId="0">
      <selection activeCell="C9" sqref="C9"/>
    </sheetView>
  </sheetViews>
  <sheetFormatPr defaultColWidth="9" defaultRowHeight="13.5" outlineLevelCol="2"/>
  <cols>
    <col min="2" max="2" width="9.06666666666667" style="1"/>
    <col min="3" max="3" width="182.4" customWidth="1"/>
  </cols>
  <sheetData>
    <row r="1" ht="150" customHeight="1" spans="2:3">
      <c r="B1" s="2" t="s">
        <v>2</v>
      </c>
      <c r="C1" s="3" t="s">
        <v>201</v>
      </c>
    </row>
    <row r="2" ht="150" customHeight="1" spans="2:2">
      <c r="B2" s="4" t="s">
        <v>12</v>
      </c>
    </row>
    <row r="3" ht="150" customHeight="1" spans="2:2">
      <c r="B3" s="5" t="s">
        <v>13</v>
      </c>
    </row>
    <row r="4" ht="150" customHeight="1" spans="2:2">
      <c r="B4" s="5" t="s">
        <v>18</v>
      </c>
    </row>
    <row r="5" ht="150" customHeight="1" spans="2:2">
      <c r="B5" s="5" t="s">
        <v>22</v>
      </c>
    </row>
    <row r="6" ht="150" customHeight="1" spans="2:2">
      <c r="B6" s="5" t="s">
        <v>26</v>
      </c>
    </row>
    <row r="7" ht="150" customHeight="1" spans="2:2">
      <c r="B7" s="5" t="s">
        <v>28</v>
      </c>
    </row>
    <row r="8" ht="150" customHeight="1" spans="2:2">
      <c r="B8" s="5" t="s">
        <v>32</v>
      </c>
    </row>
    <row r="9" ht="150" customHeight="1" spans="2:2">
      <c r="B9" s="5" t="s">
        <v>35</v>
      </c>
    </row>
    <row r="10" ht="150" customHeight="1" spans="2:2">
      <c r="B10" s="5" t="s">
        <v>38</v>
      </c>
    </row>
    <row r="11" ht="150" customHeight="1" spans="2:2">
      <c r="B11" s="5" t="s">
        <v>42</v>
      </c>
    </row>
    <row r="12" ht="150" customHeight="1" spans="2:2">
      <c r="B12" s="5" t="s">
        <v>47</v>
      </c>
    </row>
    <row r="13" ht="150" customHeight="1" spans="2:2">
      <c r="B13" s="5" t="s">
        <v>202</v>
      </c>
    </row>
    <row r="14" ht="150" customHeight="1" spans="2:2">
      <c r="B14" s="5" t="s">
        <v>72</v>
      </c>
    </row>
    <row r="15" ht="150" customHeight="1" spans="2:2">
      <c r="B15" s="5"/>
    </row>
    <row r="16" ht="150" customHeight="1" spans="2:2">
      <c r="B16" s="5"/>
    </row>
    <row r="17" ht="150" customHeight="1" spans="2:2">
      <c r="B17" s="5"/>
    </row>
    <row r="18" ht="150" customHeight="1" spans="2:2">
      <c r="B18" s="5"/>
    </row>
    <row r="19" ht="150" customHeight="1" spans="2:2">
      <c r="B19" s="5" t="s">
        <v>88</v>
      </c>
    </row>
    <row r="20" ht="150" customHeight="1" spans="2:2">
      <c r="B20" s="5" t="s">
        <v>93</v>
      </c>
    </row>
    <row r="21" ht="150" customHeight="1" spans="2:2">
      <c r="B21" s="5"/>
    </row>
    <row r="22" ht="150" customHeight="1" spans="2:2">
      <c r="B22" s="5"/>
    </row>
    <row r="23" ht="150" customHeight="1" spans="2:2">
      <c r="B23" s="5" t="s">
        <v>97</v>
      </c>
    </row>
    <row r="24" ht="150" customHeight="1" spans="2:2">
      <c r="B24" s="5"/>
    </row>
    <row r="25" ht="150" customHeight="1" spans="2:2">
      <c r="B25" s="5" t="s">
        <v>102</v>
      </c>
    </row>
    <row r="26" ht="150" customHeight="1" spans="2:2">
      <c r="B26" s="5" t="s">
        <v>102</v>
      </c>
    </row>
    <row r="27" ht="150" customHeight="1" spans="2:2">
      <c r="B27" s="5" t="s">
        <v>105</v>
      </c>
    </row>
    <row r="28" ht="150" customHeight="1" spans="2:2">
      <c r="B28" s="5" t="s">
        <v>107</v>
      </c>
    </row>
    <row r="29" ht="150" customHeight="1" spans="2:2">
      <c r="B29" s="5" t="s">
        <v>111</v>
      </c>
    </row>
    <row r="30" ht="150" customHeight="1" spans="2:2">
      <c r="B30" s="5" t="s">
        <v>114</v>
      </c>
    </row>
    <row r="31" ht="150" customHeight="1" spans="2:2">
      <c r="B31" s="5" t="s">
        <v>116</v>
      </c>
    </row>
    <row r="32" ht="150" customHeight="1" spans="2:2">
      <c r="B32" s="5" t="s">
        <v>118</v>
      </c>
    </row>
    <row r="33" ht="150" customHeight="1" spans="2:2">
      <c r="B33" s="5" t="s">
        <v>120</v>
      </c>
    </row>
    <row r="34" ht="150" customHeight="1" spans="2:2">
      <c r="B34" s="5" t="s">
        <v>123</v>
      </c>
    </row>
    <row r="35" ht="150" customHeight="1" spans="2:2">
      <c r="B35" s="5" t="s">
        <v>126</v>
      </c>
    </row>
    <row r="36" ht="150" customHeight="1" spans="2:2">
      <c r="B36" s="5" t="s">
        <v>130</v>
      </c>
    </row>
    <row r="37" ht="150" customHeight="1" spans="2:2">
      <c r="B37" s="5" t="s">
        <v>133</v>
      </c>
    </row>
    <row r="38" ht="150" customHeight="1" spans="2:2">
      <c r="B38" s="2" t="s">
        <v>203</v>
      </c>
    </row>
    <row r="39" ht="150" customHeight="1" spans="2:2">
      <c r="B39" s="6" t="s">
        <v>137</v>
      </c>
    </row>
    <row r="40" ht="150" customHeight="1" spans="2:2">
      <c r="B40" s="7" t="s">
        <v>204</v>
      </c>
    </row>
    <row r="41" ht="150" customHeight="1" spans="2:2">
      <c r="B41" s="8" t="s">
        <v>205</v>
      </c>
    </row>
    <row r="42" ht="150" customHeight="1" spans="2:2">
      <c r="B42" s="9" t="s">
        <v>203</v>
      </c>
    </row>
    <row r="43" ht="150" customHeight="1" spans="2:2">
      <c r="B43" s="6" t="s">
        <v>142</v>
      </c>
    </row>
    <row r="44" ht="150" customHeight="1" spans="2:2">
      <c r="B44" s="7" t="s">
        <v>143</v>
      </c>
    </row>
    <row r="45" ht="150" customHeight="1" spans="2:2">
      <c r="B45" s="8" t="s">
        <v>145</v>
      </c>
    </row>
    <row r="46" ht="150" customHeight="1" spans="2:2">
      <c r="B46" s="8" t="s">
        <v>148</v>
      </c>
    </row>
    <row r="47" ht="150" customHeight="1" spans="2:2">
      <c r="B47" s="8" t="s">
        <v>206</v>
      </c>
    </row>
    <row r="48" ht="150" customHeight="1" spans="2:2">
      <c r="B48" s="8" t="s">
        <v>207</v>
      </c>
    </row>
    <row r="49" ht="150" customHeight="1" spans="2:2">
      <c r="B49" s="8" t="s">
        <v>208</v>
      </c>
    </row>
    <row r="50" ht="150" customHeight="1" spans="2:2">
      <c r="B50" s="8" t="s">
        <v>209</v>
      </c>
    </row>
    <row r="51" ht="150" customHeight="1" spans="2:2">
      <c r="B51" s="8" t="s">
        <v>160</v>
      </c>
    </row>
    <row r="52" ht="150" customHeight="1" spans="2:2">
      <c r="B52" s="9" t="s">
        <v>203</v>
      </c>
    </row>
    <row r="53" ht="150" customHeight="1" spans="2:2">
      <c r="B53" s="6" t="s">
        <v>163</v>
      </c>
    </row>
    <row r="54" ht="150" customHeight="1" spans="2:2">
      <c r="B54" s="5" t="s">
        <v>210</v>
      </c>
    </row>
    <row r="55" ht="150" customHeight="1" spans="2:2">
      <c r="B55" s="7" t="s">
        <v>167</v>
      </c>
    </row>
    <row r="56" ht="150" customHeight="1" spans="2:2">
      <c r="B56" s="7" t="s">
        <v>170</v>
      </c>
    </row>
    <row r="57" ht="150" customHeight="1" spans="2:2">
      <c r="B57" s="7" t="s">
        <v>173</v>
      </c>
    </row>
    <row r="58" ht="150" customHeight="1" spans="2:2">
      <c r="B58" s="5" t="s">
        <v>211</v>
      </c>
    </row>
    <row r="59" ht="150" customHeight="1" spans="2:2">
      <c r="B59" s="5" t="s">
        <v>180</v>
      </c>
    </row>
    <row r="60" ht="150" customHeight="1" spans="2:2">
      <c r="B60" s="5" t="s">
        <v>182</v>
      </c>
    </row>
    <row r="61" ht="150" customHeight="1" spans="2:2">
      <c r="B61" s="5" t="s">
        <v>184</v>
      </c>
    </row>
    <row r="62" ht="150" customHeight="1" spans="2:2">
      <c r="B62" s="5" t="s">
        <v>186</v>
      </c>
    </row>
    <row r="63" ht="150" customHeight="1" spans="2:2">
      <c r="B63" s="7" t="s">
        <v>188</v>
      </c>
    </row>
    <row r="64" ht="150" customHeight="1" spans="2:2">
      <c r="B64" s="7" t="s">
        <v>190</v>
      </c>
    </row>
    <row r="65" ht="150" customHeight="1" spans="2:2">
      <c r="B65" s="7" t="s">
        <v>193</v>
      </c>
    </row>
    <row r="66" ht="150" customHeight="1" spans="2:2">
      <c r="B66" s="7" t="s">
        <v>212</v>
      </c>
    </row>
  </sheetData>
  <mergeCells count="3">
    <mergeCell ref="B14:B18"/>
    <mergeCell ref="B20:B22"/>
    <mergeCell ref="B23:B24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</dc:creator>
  <cp:lastModifiedBy>Administrator</cp:lastModifiedBy>
  <dcterms:created xsi:type="dcterms:W3CDTF">2021-09-11T08:18:00Z</dcterms:created>
  <dcterms:modified xsi:type="dcterms:W3CDTF">2023-01-06T01:36:45Z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299CD35A4F4F4F85BC3A06C1CD8DE451</vt:lpwstr>
  </property>
  <property fmtid="{D5CDD505-2E9C-101B-9397-08002B2CF9AE}" pid="4" name="KSOReadingLayout">
    <vt:bool>true</vt:bool>
  </property>
</Properties>
</file>